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112023\"/>
    </mc:Choice>
  </mc:AlternateContent>
  <bookViews>
    <workbookView xWindow="0" yWindow="0" windowWidth="13155" windowHeight="9210" tabRatio="500" firstSheet="6" activeTab="10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1" i="12" l="1"/>
  <c r="O41" i="12" s="1"/>
  <c r="K40" i="12"/>
  <c r="D40" i="12"/>
  <c r="E40" i="12"/>
  <c r="J40" i="12"/>
  <c r="K39" i="12"/>
  <c r="H38" i="12"/>
  <c r="F38" i="12"/>
  <c r="O38" i="12" s="1"/>
  <c r="B38" i="12"/>
  <c r="F35" i="12"/>
  <c r="C35" i="12"/>
  <c r="I35" i="12"/>
  <c r="J35" i="12"/>
  <c r="I33" i="12"/>
  <c r="J33" i="12"/>
  <c r="B33" i="12"/>
  <c r="C33" i="12"/>
  <c r="E31" i="12"/>
  <c r="J31" i="12"/>
  <c r="B28" i="12"/>
  <c r="F28" i="12"/>
  <c r="H28" i="12"/>
  <c r="C25" i="12"/>
  <c r="J25" i="12"/>
  <c r="K25" i="12"/>
  <c r="F24" i="12"/>
  <c r="B24" i="12"/>
  <c r="H24" i="12"/>
  <c r="J24" i="12"/>
  <c r="C24" i="12"/>
  <c r="K24" i="12"/>
  <c r="B18" i="12"/>
  <c r="I18" i="12"/>
  <c r="C18" i="12"/>
  <c r="J18" i="12"/>
  <c r="B12" i="12"/>
  <c r="J12" i="12"/>
  <c r="K12" i="12"/>
  <c r="O39" i="12"/>
  <c r="O13" i="12"/>
  <c r="O14" i="12"/>
  <c r="O15" i="12"/>
  <c r="O16" i="12"/>
  <c r="O17" i="12"/>
  <c r="O19" i="12"/>
  <c r="O20" i="12"/>
  <c r="O21" i="12"/>
  <c r="O22" i="12"/>
  <c r="O23" i="12"/>
  <c r="O25" i="12"/>
  <c r="O26" i="12"/>
  <c r="O27" i="12"/>
  <c r="O28" i="12"/>
  <c r="O29" i="12"/>
  <c r="O30" i="12"/>
  <c r="O40" i="12" l="1"/>
  <c r="O24" i="12"/>
  <c r="O18" i="12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27" i="11"/>
  <c r="O28" i="11"/>
  <c r="K42" i="11" l="1"/>
  <c r="E43" i="11"/>
  <c r="E42" i="11"/>
  <c r="J43" i="11"/>
  <c r="J42" i="11"/>
  <c r="B41" i="11"/>
  <c r="C41" i="11"/>
  <c r="F38" i="11"/>
  <c r="K38" i="11"/>
  <c r="D37" i="11"/>
  <c r="G37" i="11"/>
  <c r="K37" i="11"/>
  <c r="E37" i="11"/>
  <c r="J37" i="11"/>
  <c r="D36" i="11"/>
  <c r="E36" i="11"/>
  <c r="J36" i="11"/>
  <c r="B35" i="11"/>
  <c r="C35" i="11"/>
  <c r="D35" i="11"/>
  <c r="I35" i="11"/>
  <c r="J35" i="11"/>
  <c r="K35" i="11"/>
  <c r="J34" i="11"/>
  <c r="C34" i="11"/>
  <c r="I34" i="11"/>
  <c r="B34" i="11"/>
  <c r="K29" i="11"/>
  <c r="C24" i="11"/>
  <c r="B24" i="11"/>
  <c r="O24" i="11" s="1"/>
  <c r="J24" i="11"/>
  <c r="K24" i="11"/>
  <c r="K22" i="11"/>
  <c r="D20" i="11"/>
  <c r="G20" i="11"/>
  <c r="E20" i="11"/>
  <c r="J20" i="11"/>
  <c r="B15" i="11"/>
  <c r="J15" i="11"/>
  <c r="C15" i="11"/>
  <c r="J14" i="11"/>
  <c r="B14" i="11"/>
  <c r="C14" i="11"/>
  <c r="B13" i="11"/>
  <c r="J13" i="11"/>
  <c r="O13" i="11" s="1"/>
  <c r="K13" i="11"/>
  <c r="O16" i="11"/>
  <c r="O17" i="11"/>
  <c r="O18" i="11"/>
  <c r="O19" i="11"/>
  <c r="O20" i="11"/>
  <c r="O21" i="11"/>
  <c r="O22" i="11"/>
  <c r="O23" i="11"/>
  <c r="O25" i="11"/>
  <c r="O26" i="11"/>
  <c r="O29" i="11"/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C29" i="10"/>
  <c r="B26" i="10"/>
  <c r="P26" i="10" s="1"/>
  <c r="K25" i="10"/>
  <c r="D24" i="10"/>
  <c r="E24" i="10"/>
  <c r="J24" i="10"/>
  <c r="L24" i="10"/>
  <c r="B23" i="10"/>
  <c r="I23" i="10"/>
  <c r="C23" i="10"/>
  <c r="P23" i="10" s="1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2" i="10"/>
  <c r="P14" i="10"/>
  <c r="P17" i="10"/>
  <c r="P18" i="10"/>
  <c r="P20" i="10"/>
  <c r="P21" i="10"/>
  <c r="P22" i="10"/>
  <c r="P25" i="10"/>
  <c r="P27" i="10"/>
  <c r="P28" i="10"/>
  <c r="P29" i="10" l="1"/>
  <c r="P40" i="10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I43" i="13" l="1"/>
  <c r="N43" i="13"/>
  <c r="M43" i="13"/>
  <c r="L43" i="13"/>
  <c r="O36" i="13" l="1"/>
  <c r="O12" i="13"/>
  <c r="O32" i="13"/>
  <c r="E43" i="13"/>
  <c r="O33" i="13"/>
  <c r="F43" i="13"/>
  <c r="B43" i="13"/>
  <c r="J43" i="13"/>
  <c r="O37" i="13"/>
  <c r="G43" i="13"/>
  <c r="C43" i="13"/>
  <c r="K43" i="13"/>
  <c r="O35" i="13"/>
  <c r="H43" i="13"/>
  <c r="D43" i="13"/>
  <c r="O31" i="13"/>
  <c r="O34" i="13"/>
  <c r="O38" i="13"/>
  <c r="O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H43" i="11"/>
  <c r="O15" i="11"/>
  <c r="O43" i="10"/>
  <c r="N43" i="10"/>
  <c r="M43" i="10"/>
  <c r="I43" i="10"/>
  <c r="H43" i="10"/>
  <c r="G43" i="10"/>
  <c r="F43" i="10"/>
  <c r="E43" i="10"/>
  <c r="D43" i="10"/>
  <c r="C43" i="10"/>
  <c r="P36" i="10"/>
  <c r="P35" i="10"/>
  <c r="P34" i="10"/>
  <c r="P33" i="10"/>
  <c r="P32" i="10"/>
  <c r="P31" i="10"/>
  <c r="P30" i="10"/>
  <c r="P13" i="10"/>
  <c r="J43" i="10"/>
  <c r="B43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L43" i="10"/>
  <c r="B43" i="11"/>
  <c r="D10" i="1"/>
  <c r="D19" i="1"/>
  <c r="D24" i="3"/>
  <c r="K43" i="11"/>
  <c r="O35" i="12"/>
  <c r="O12" i="11"/>
  <c r="O12" i="12"/>
  <c r="B7" i="1"/>
  <c r="P12" i="10"/>
  <c r="P43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<sst xmlns="http://schemas.openxmlformats.org/spreadsheetml/2006/main" count="251" uniqueCount="44">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</sst>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9" t="s">
        <v>0</v>
      </c>
      <c r="B2" s="49"/>
      <c r="C2" s="49" t="s">
        <v>0</v>
      </c>
      <c r="D2" s="49"/>
      <c r="E2" s="49" t="s">
        <v>0</v>
      </c>
      <c r="F2" s="49"/>
      <c r="G2" s="49" t="s">
        <v>0</v>
      </c>
      <c r="H2" s="49"/>
      <c r="I2" s="49" t="s">
        <v>0</v>
      </c>
      <c r="J2" s="49"/>
      <c r="K2" s="49" t="s">
        <v>0</v>
      </c>
      <c r="L2" s="49"/>
      <c r="M2" s="49" t="s">
        <v>0</v>
      </c>
      <c r="N2" s="49"/>
      <c r="O2" s="49" t="s">
        <v>0</v>
      </c>
      <c r="P2" s="49"/>
      <c r="Q2" s="49" t="s">
        <v>0</v>
      </c>
      <c r="R2" s="49"/>
      <c r="S2" s="49" t="s">
        <v>0</v>
      </c>
      <c r="T2" s="49"/>
      <c r="U2" s="49" t="s">
        <v>0</v>
      </c>
      <c r="V2" s="49"/>
      <c r="W2" s="49" t="s">
        <v>0</v>
      </c>
      <c r="X2" s="49"/>
    </row>
    <row r="3" spans="1:25" x14ac:dyDescent="0.25">
      <c r="A3" s="50">
        <v>43831</v>
      </c>
      <c r="B3" s="50"/>
      <c r="C3" s="50">
        <v>43862</v>
      </c>
      <c r="D3" s="50"/>
      <c r="E3" s="50">
        <v>43891</v>
      </c>
      <c r="F3" s="50"/>
      <c r="G3" s="50">
        <v>43922</v>
      </c>
      <c r="H3" s="50"/>
      <c r="I3" s="50">
        <v>43952</v>
      </c>
      <c r="J3" s="50"/>
      <c r="K3" s="50">
        <v>43983</v>
      </c>
      <c r="L3" s="50"/>
      <c r="M3" s="50">
        <v>44013</v>
      </c>
      <c r="N3" s="50"/>
      <c r="O3" s="50">
        <v>44044</v>
      </c>
      <c r="P3" s="50"/>
      <c r="Q3" s="50">
        <v>44075</v>
      </c>
      <c r="R3" s="50"/>
      <c r="S3" s="50">
        <v>44105</v>
      </c>
      <c r="T3" s="50"/>
      <c r="U3" s="50">
        <v>44136</v>
      </c>
      <c r="V3" s="50"/>
      <c r="W3" s="50">
        <v>44166</v>
      </c>
      <c r="X3" s="50"/>
      <c r="Y3" s="3"/>
    </row>
    <row r="4" spans="1:25" ht="15" customHeight="1" x14ac:dyDescent="0.25">
      <c r="A4" s="51"/>
      <c r="B4" s="52" t="s">
        <v>1</v>
      </c>
      <c r="C4" s="51"/>
      <c r="D4" s="52" t="s">
        <v>1</v>
      </c>
      <c r="E4" s="51"/>
      <c r="F4" s="52" t="s">
        <v>1</v>
      </c>
      <c r="G4" s="51"/>
      <c r="H4" s="52" t="s">
        <v>1</v>
      </c>
      <c r="I4" s="51"/>
      <c r="J4" s="52" t="s">
        <v>1</v>
      </c>
      <c r="K4" s="51"/>
      <c r="L4" s="52" t="s">
        <v>1</v>
      </c>
      <c r="M4" s="51"/>
      <c r="N4" s="52" t="s">
        <v>1</v>
      </c>
      <c r="O4" s="51"/>
      <c r="P4" s="52" t="s">
        <v>1</v>
      </c>
      <c r="Q4" s="51"/>
      <c r="R4" s="52" t="s">
        <v>1</v>
      </c>
      <c r="S4" s="51"/>
      <c r="T4" s="52" t="s">
        <v>1</v>
      </c>
      <c r="U4" s="51"/>
      <c r="V4" s="52" t="s">
        <v>1</v>
      </c>
      <c r="W4" s="51"/>
      <c r="X4" s="52" t="s">
        <v>1</v>
      </c>
      <c r="Y4" s="3"/>
    </row>
    <row r="5" spans="1:25" x14ac:dyDescent="0.25">
      <c r="A5" s="51"/>
      <c r="B5" s="52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3"/>
    </row>
    <row r="6" spans="1:25" x14ac:dyDescent="0.25">
      <c r="A6" s="51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13" sqref="A13"/>
      <selection pane="bottomRight" activeCell="O29" sqref="O27:O29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45200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>
        <f>51.26</f>
        <v>51.26</v>
      </c>
      <c r="C13" s="16"/>
      <c r="D13" s="16"/>
      <c r="E13" s="16"/>
      <c r="F13" s="16"/>
      <c r="G13" s="16"/>
      <c r="H13" s="16"/>
      <c r="I13" s="16"/>
      <c r="J13" s="16">
        <f>0.62</f>
        <v>0.62</v>
      </c>
      <c r="K13" s="16">
        <f>38</f>
        <v>38</v>
      </c>
      <c r="L13" s="17"/>
      <c r="M13" s="17"/>
      <c r="N13" s="17"/>
      <c r="O13" s="5">
        <f>SUM(B13:K13)</f>
        <v>89.88</v>
      </c>
    </row>
    <row r="14" spans="1:15" ht="24" customHeight="1" x14ac:dyDescent="0.2">
      <c r="A14" s="15">
        <v>45202</v>
      </c>
      <c r="B14" s="16">
        <f>15.63</f>
        <v>15.63</v>
      </c>
      <c r="C14" s="16">
        <f>12.14+4.27+12.5+11.48+10.03</f>
        <v>50.42</v>
      </c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7"/>
      <c r="M14" s="17"/>
      <c r="N14" s="17"/>
      <c r="O14" s="5">
        <f>SUM(B14:K14)</f>
        <v>66.67</v>
      </c>
    </row>
    <row r="15" spans="1:15" ht="24" customHeight="1" x14ac:dyDescent="0.2">
      <c r="A15" s="15">
        <v>45203</v>
      </c>
      <c r="B15" s="16">
        <f>185.72+185.66</f>
        <v>371.38</v>
      </c>
      <c r="C15" s="16">
        <f>36.12</f>
        <v>36.119999999999997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>SUM(B15:K15)</f>
        <v>408.12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ref="O16:O33" si="0">SUM(B16:K16)</f>
        <v>0</v>
      </c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>
        <f t="shared" si="0"/>
        <v>0</v>
      </c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4" customHeight="1" x14ac:dyDescent="0.2">
      <c r="A20" s="15">
        <v>45208</v>
      </c>
      <c r="B20" s="16"/>
      <c r="C20" s="16"/>
      <c r="D20" s="16">
        <f>47.99+410.5</f>
        <v>458.49</v>
      </c>
      <c r="E20" s="16">
        <f>49.36</f>
        <v>49.36</v>
      </c>
      <c r="F20" s="16"/>
      <c r="G20" s="16">
        <f>61.75</f>
        <v>61.75</v>
      </c>
      <c r="H20" s="16"/>
      <c r="I20" s="16"/>
      <c r="J20" s="16">
        <f>0.62</f>
        <v>0.62</v>
      </c>
      <c r="K20" s="16"/>
      <c r="L20" s="17"/>
      <c r="M20" s="17"/>
      <c r="N20" s="17"/>
      <c r="O20" s="5">
        <f t="shared" si="0"/>
        <v>570.22</v>
      </c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f>38</f>
        <v>38</v>
      </c>
      <c r="L22" s="17"/>
      <c r="M22" s="17"/>
      <c r="N22" s="17"/>
      <c r="O22" s="5">
        <f t="shared" si="0"/>
        <v>38</v>
      </c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45212</v>
      </c>
      <c r="B24" s="16">
        <f>77.24</f>
        <v>77.239999999999995</v>
      </c>
      <c r="C24" s="16">
        <f>70.83</f>
        <v>70.83</v>
      </c>
      <c r="D24" s="16"/>
      <c r="E24" s="16"/>
      <c r="F24" s="16"/>
      <c r="G24" s="16"/>
      <c r="H24" s="16"/>
      <c r="I24" s="16"/>
      <c r="J24" s="16">
        <f>0.62</f>
        <v>0.62</v>
      </c>
      <c r="K24" s="16">
        <f>38</f>
        <v>38</v>
      </c>
      <c r="L24" s="17"/>
      <c r="M24" s="17"/>
      <c r="N24" s="17"/>
      <c r="O24" s="5">
        <f t="shared" si="0"/>
        <v>186.69</v>
      </c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>
        <f t="shared" si="0"/>
        <v>0</v>
      </c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f>38</f>
        <v>38</v>
      </c>
      <c r="L29" s="17"/>
      <c r="M29" s="17"/>
      <c r="N29" s="17"/>
      <c r="O29" s="5">
        <f t="shared" si="0"/>
        <v>38</v>
      </c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45222</v>
      </c>
      <c r="B34" s="16">
        <f>13.12</f>
        <v>13.12</v>
      </c>
      <c r="C34" s="16">
        <f>12.55</f>
        <v>12.55</v>
      </c>
      <c r="D34" s="16"/>
      <c r="E34" s="16"/>
      <c r="F34" s="16"/>
      <c r="G34" s="16"/>
      <c r="H34" s="16"/>
      <c r="I34" s="16">
        <f>0.59</f>
        <v>0.59</v>
      </c>
      <c r="J34" s="16">
        <f>0.62</f>
        <v>0.62</v>
      </c>
      <c r="K34" s="16"/>
      <c r="L34" s="17"/>
      <c r="M34" s="17"/>
      <c r="N34" s="17"/>
      <c r="O34" s="5">
        <f t="shared" ref="O34:O42" si="1">SUM(B34:K34)</f>
        <v>26.880000000000003</v>
      </c>
    </row>
    <row r="35" spans="1:15" ht="24" customHeight="1" x14ac:dyDescent="0.2">
      <c r="A35" s="15">
        <v>45223</v>
      </c>
      <c r="B35" s="16">
        <f>185.66</f>
        <v>185.66</v>
      </c>
      <c r="C35" s="16">
        <f>1.24+8.89+9.69+7.6+2.48+6.81+7.92</f>
        <v>44.63</v>
      </c>
      <c r="D35" s="16">
        <f>518.46</f>
        <v>518.46</v>
      </c>
      <c r="E35" s="16"/>
      <c r="F35" s="16"/>
      <c r="G35" s="16"/>
      <c r="H35" s="16"/>
      <c r="I35" s="16">
        <f>2.79+1.88</f>
        <v>4.67</v>
      </c>
      <c r="J35" s="16">
        <f>0.62</f>
        <v>0.62</v>
      </c>
      <c r="K35" s="16">
        <f>38+38</f>
        <v>76</v>
      </c>
      <c r="L35" s="17"/>
      <c r="M35" s="17"/>
      <c r="N35" s="17"/>
      <c r="O35" s="5">
        <f t="shared" si="1"/>
        <v>830.04</v>
      </c>
    </row>
    <row r="36" spans="1:15" ht="24" customHeight="1" x14ac:dyDescent="0.2">
      <c r="A36" s="15">
        <v>45224</v>
      </c>
      <c r="B36" s="16"/>
      <c r="C36" s="16"/>
      <c r="D36" s="16">
        <f>18.86</f>
        <v>18.86</v>
      </c>
      <c r="E36" s="16">
        <f>13.32+25.96+24.34+23.46+21.37+18.4</f>
        <v>126.85000000000002</v>
      </c>
      <c r="F36" s="16"/>
      <c r="G36" s="16"/>
      <c r="H36" s="16"/>
      <c r="I36" s="16"/>
      <c r="J36" s="16">
        <f>0.62</f>
        <v>0.62</v>
      </c>
      <c r="K36" s="16"/>
      <c r="L36" s="17"/>
      <c r="M36" s="17"/>
      <c r="N36" s="17"/>
      <c r="O36" s="5">
        <f t="shared" si="1"/>
        <v>146.33000000000004</v>
      </c>
    </row>
    <row r="37" spans="1:15" ht="24" customHeight="1" x14ac:dyDescent="0.2">
      <c r="A37" s="15">
        <v>45225</v>
      </c>
      <c r="B37" s="16"/>
      <c r="C37" s="16"/>
      <c r="D37" s="16">
        <f>96.93+147</f>
        <v>243.93</v>
      </c>
      <c r="E37" s="16">
        <f>99.69+66.95+71.67+59.85</f>
        <v>298.16000000000003</v>
      </c>
      <c r="F37" s="16"/>
      <c r="G37" s="16">
        <f>61.75</f>
        <v>61.75</v>
      </c>
      <c r="H37" s="16"/>
      <c r="I37" s="16"/>
      <c r="J37" s="16">
        <f>0.62</f>
        <v>0.62</v>
      </c>
      <c r="K37" s="16">
        <f>38</f>
        <v>38</v>
      </c>
      <c r="L37" s="17"/>
      <c r="M37" s="17"/>
      <c r="N37" s="17"/>
      <c r="O37" s="5">
        <f t="shared" si="1"/>
        <v>642.46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>
        <f>20.5</f>
        <v>20.5</v>
      </c>
      <c r="G38" s="16"/>
      <c r="H38" s="16"/>
      <c r="I38" s="16"/>
      <c r="J38" s="16"/>
      <c r="K38" s="16">
        <f>38</f>
        <v>38</v>
      </c>
      <c r="L38" s="17"/>
      <c r="M38" s="17"/>
      <c r="N38" s="17"/>
      <c r="O38" s="5">
        <f t="shared" si="1"/>
        <v>58.5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1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1"/>
        <v>0</v>
      </c>
    </row>
    <row r="41" spans="1:15" ht="24" customHeight="1" x14ac:dyDescent="0.2">
      <c r="A41" s="15">
        <v>45229</v>
      </c>
      <c r="B41" s="16">
        <f>115.44+187.42</f>
        <v>302.86</v>
      </c>
      <c r="C41" s="16">
        <f>16.06+78.43+31.62+79.26</f>
        <v>205.37</v>
      </c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1"/>
        <v>508.23</v>
      </c>
    </row>
    <row r="42" spans="1:15" ht="24" customHeight="1" x14ac:dyDescent="0.2">
      <c r="A42" s="15">
        <v>45230</v>
      </c>
      <c r="B42" s="16"/>
      <c r="C42" s="16"/>
      <c r="D42" s="16"/>
      <c r="E42" s="16">
        <f>21.37+18.4</f>
        <v>39.769999999999996</v>
      </c>
      <c r="F42" s="16"/>
      <c r="G42" s="16"/>
      <c r="H42" s="16"/>
      <c r="I42" s="16"/>
      <c r="J42" s="16">
        <f>0.62</f>
        <v>0.62</v>
      </c>
      <c r="K42" s="16">
        <f>38</f>
        <v>38</v>
      </c>
      <c r="L42" s="17"/>
      <c r="M42" s="17"/>
      <c r="N42" s="17"/>
      <c r="O42" s="5">
        <f t="shared" si="1"/>
        <v>78.389999999999986</v>
      </c>
    </row>
    <row r="43" spans="1:15" ht="24" customHeight="1" x14ac:dyDescent="0.2">
      <c r="A43" s="30" t="s">
        <v>2</v>
      </c>
      <c r="B43" s="41">
        <f t="shared" ref="B43:O43" si="2">SUM(B12:B42)</f>
        <v>1017.15</v>
      </c>
      <c r="C43" s="22">
        <f t="shared" si="2"/>
        <v>419.92</v>
      </c>
      <c r="D43" s="22">
        <f t="shared" si="2"/>
        <v>1239.74</v>
      </c>
      <c r="E43" s="22">
        <f>SUM(E12:E42)</f>
        <v>514.1400000000001</v>
      </c>
      <c r="F43" s="22">
        <f t="shared" si="2"/>
        <v>20.5</v>
      </c>
      <c r="G43" s="22">
        <f t="shared" si="2"/>
        <v>123.5</v>
      </c>
      <c r="H43" s="22">
        <f t="shared" si="2"/>
        <v>0</v>
      </c>
      <c r="I43" s="22">
        <f t="shared" si="2"/>
        <v>5.26</v>
      </c>
      <c r="J43" s="22">
        <f>SUM(J12:J42)</f>
        <v>6.2</v>
      </c>
      <c r="K43" s="22">
        <f t="shared" si="2"/>
        <v>342</v>
      </c>
      <c r="L43" s="22">
        <f t="shared" si="2"/>
        <v>0</v>
      </c>
      <c r="M43" s="22">
        <f t="shared" si="2"/>
        <v>0</v>
      </c>
      <c r="N43" s="23">
        <f t="shared" si="2"/>
        <v>0</v>
      </c>
      <c r="O43" s="5">
        <f t="shared" si="2"/>
        <v>3688.41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  <ignoredErrors>
    <ignoredError sqref="O39:O4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45231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44501</v>
      </c>
      <c r="B12" s="16">
        <f>51.61</f>
        <v>51.61</v>
      </c>
      <c r="C12" s="16"/>
      <c r="D12" s="16"/>
      <c r="E12" s="16"/>
      <c r="F12" s="16"/>
      <c r="G12" s="16"/>
      <c r="H12" s="16"/>
      <c r="I12" s="16"/>
      <c r="J12" s="16">
        <f>0.62</f>
        <v>0.62</v>
      </c>
      <c r="K12" s="16">
        <f>38</f>
        <v>38</v>
      </c>
      <c r="L12" s="17"/>
      <c r="M12" s="17"/>
      <c r="N12" s="17"/>
      <c r="O12" s="5">
        <f>SUM(B12:K12)</f>
        <v>90.22999999999999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 t="shared" ref="O13:O30" si="0">SUM(B13:K13)</f>
        <v>0</v>
      </c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 t="shared" si="0"/>
        <v>0</v>
      </c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 t="shared" si="0"/>
        <v>0</v>
      </c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3.25" customHeight="1" x14ac:dyDescent="0.2">
      <c r="A18" s="15">
        <v>44507</v>
      </c>
      <c r="B18" s="16">
        <f>14.52+14.52+13.23</f>
        <v>42.269999999999996</v>
      </c>
      <c r="C18" s="16">
        <f>14.92+14.92+12.64</f>
        <v>42.480000000000004</v>
      </c>
      <c r="D18" s="16"/>
      <c r="E18" s="16"/>
      <c r="F18" s="16"/>
      <c r="G18" s="16"/>
      <c r="H18" s="16"/>
      <c r="I18" s="16">
        <f>0.6</f>
        <v>0.6</v>
      </c>
      <c r="J18" s="16">
        <f>0.62+0.62+0.62</f>
        <v>1.8599999999999999</v>
      </c>
      <c r="K18" s="16"/>
      <c r="L18" s="17"/>
      <c r="M18" s="17"/>
      <c r="N18" s="17"/>
      <c r="O18" s="5">
        <f t="shared" si="0"/>
        <v>87.21</v>
      </c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>
        <f t="shared" si="0"/>
        <v>0</v>
      </c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>
        <f t="shared" si="0"/>
        <v>0</v>
      </c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3.25" customHeight="1" x14ac:dyDescent="0.2">
      <c r="A24" s="15">
        <v>44513</v>
      </c>
      <c r="B24" s="16">
        <f>77.39+73.5</f>
        <v>150.88999999999999</v>
      </c>
      <c r="C24" s="16">
        <f>70.97</f>
        <v>70.97</v>
      </c>
      <c r="D24" s="16"/>
      <c r="E24" s="16"/>
      <c r="F24" s="16">
        <f>20.5</f>
        <v>20.5</v>
      </c>
      <c r="G24" s="16"/>
      <c r="H24" s="16">
        <f>20.5</f>
        <v>20.5</v>
      </c>
      <c r="I24" s="16"/>
      <c r="J24" s="16">
        <f>0.62</f>
        <v>0.62</v>
      </c>
      <c r="K24" s="16">
        <f>38+38</f>
        <v>76</v>
      </c>
      <c r="L24" s="17"/>
      <c r="M24" s="17"/>
      <c r="N24" s="17"/>
      <c r="O24" s="5">
        <f t="shared" si="0"/>
        <v>339.48</v>
      </c>
    </row>
    <row r="25" spans="1:15" ht="23.25" customHeight="1" x14ac:dyDescent="0.2">
      <c r="A25" s="15">
        <v>44514</v>
      </c>
      <c r="B25" s="16"/>
      <c r="C25" s="16">
        <f>121.56</f>
        <v>121.56</v>
      </c>
      <c r="D25" s="16"/>
      <c r="E25" s="16"/>
      <c r="F25" s="16"/>
      <c r="G25" s="16"/>
      <c r="H25" s="16"/>
      <c r="I25" s="16"/>
      <c r="J25" s="16">
        <f>0.62</f>
        <v>0.62</v>
      </c>
      <c r="K25" s="16">
        <f>38+38</f>
        <v>76</v>
      </c>
      <c r="L25" s="17"/>
      <c r="M25" s="17"/>
      <c r="N25" s="17"/>
      <c r="O25" s="5">
        <f t="shared" si="0"/>
        <v>198.18</v>
      </c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3.25" customHeight="1" x14ac:dyDescent="0.2">
      <c r="A28" s="15">
        <v>44517</v>
      </c>
      <c r="B28" s="16">
        <f>73.5</f>
        <v>73.5</v>
      </c>
      <c r="C28" s="16"/>
      <c r="D28" s="16"/>
      <c r="E28" s="16"/>
      <c r="F28" s="16">
        <f>20.5</f>
        <v>20.5</v>
      </c>
      <c r="G28" s="16"/>
      <c r="H28" s="16">
        <f>20.5</f>
        <v>20.5</v>
      </c>
      <c r="I28" s="16"/>
      <c r="J28" s="16"/>
      <c r="K28" s="16"/>
      <c r="L28" s="17"/>
      <c r="M28" s="17"/>
      <c r="N28" s="17"/>
      <c r="O28" s="5">
        <f t="shared" si="0"/>
        <v>114.5</v>
      </c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>
        <f t="shared" si="0"/>
        <v>0</v>
      </c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3.25" customHeight="1" x14ac:dyDescent="0.2">
      <c r="A31" s="15">
        <v>44520</v>
      </c>
      <c r="B31" s="16"/>
      <c r="C31" s="16"/>
      <c r="D31" s="16">
        <v>48.67</v>
      </c>
      <c r="E31" s="16">
        <f>49.98</f>
        <v>49.98</v>
      </c>
      <c r="F31" s="16"/>
      <c r="G31" s="16"/>
      <c r="H31" s="16"/>
      <c r="I31" s="16"/>
      <c r="J31" s="16">
        <f>0.62</f>
        <v>0.62</v>
      </c>
      <c r="K31" s="16"/>
      <c r="L31" s="17"/>
      <c r="M31" s="17"/>
      <c r="N31" s="17"/>
      <c r="O31" s="5">
        <f t="shared" ref="O31:O41" si="1">SUM(B31:K31)</f>
        <v>99.27000000000001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1"/>
        <v>0</v>
      </c>
    </row>
    <row r="33" spans="1:15" ht="24" customHeight="1" x14ac:dyDescent="0.2">
      <c r="A33" s="15">
        <v>44522</v>
      </c>
      <c r="B33" s="16">
        <f>13.33</f>
        <v>13.33</v>
      </c>
      <c r="C33" s="16">
        <f>12.74</f>
        <v>12.74</v>
      </c>
      <c r="D33" s="16"/>
      <c r="E33" s="16"/>
      <c r="F33" s="16"/>
      <c r="G33" s="16"/>
      <c r="H33" s="16"/>
      <c r="I33" s="16">
        <f>0.6</f>
        <v>0.6</v>
      </c>
      <c r="J33" s="16">
        <f>0.62</f>
        <v>0.62</v>
      </c>
      <c r="K33" s="16">
        <v>38</v>
      </c>
      <c r="L33" s="17"/>
      <c r="M33" s="17"/>
      <c r="N33" s="17"/>
      <c r="O33" s="5">
        <f t="shared" si="1"/>
        <v>65.290000000000006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1"/>
        <v>0</v>
      </c>
    </row>
    <row r="35" spans="1:15" ht="24" customHeight="1" x14ac:dyDescent="0.2">
      <c r="A35" s="15">
        <v>44524</v>
      </c>
      <c r="B35" s="16"/>
      <c r="C35" s="16">
        <f>2.5+6.85+7.98+7.66+9.77+8.98+1.25</f>
        <v>44.989999999999995</v>
      </c>
      <c r="D35" s="16"/>
      <c r="E35" s="16"/>
      <c r="F35" s="16">
        <f>20.5</f>
        <v>20.5</v>
      </c>
      <c r="G35" s="16"/>
      <c r="H35" s="16"/>
      <c r="I35" s="16">
        <f>1.9+2.81</f>
        <v>4.71</v>
      </c>
      <c r="J35" s="16">
        <f>0.62</f>
        <v>0.62</v>
      </c>
      <c r="K35" s="16"/>
      <c r="L35" s="17"/>
      <c r="M35" s="17"/>
      <c r="N35" s="17"/>
      <c r="O35" s="5">
        <f t="shared" si="1"/>
        <v>70.819999999999993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1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1"/>
        <v>0</v>
      </c>
    </row>
    <row r="38" spans="1:15" ht="24" customHeight="1" x14ac:dyDescent="0.2">
      <c r="A38" s="15">
        <v>44527</v>
      </c>
      <c r="B38" s="16">
        <f>73.5</f>
        <v>73.5</v>
      </c>
      <c r="C38" s="16"/>
      <c r="D38" s="16"/>
      <c r="E38" s="16"/>
      <c r="F38" s="16">
        <f>20.5</f>
        <v>20.5</v>
      </c>
      <c r="G38" s="16"/>
      <c r="H38" s="16">
        <f>20.5</f>
        <v>20.5</v>
      </c>
      <c r="I38" s="16"/>
      <c r="J38" s="16"/>
      <c r="K38" s="16"/>
      <c r="L38" s="17"/>
      <c r="M38" s="17"/>
      <c r="N38" s="17"/>
      <c r="O38" s="5">
        <f t="shared" si="1"/>
        <v>114.5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>
        <f>38</f>
        <v>38</v>
      </c>
      <c r="L39" s="17"/>
      <c r="M39" s="17"/>
      <c r="N39" s="17"/>
      <c r="O39" s="5">
        <f t="shared" si="1"/>
        <v>38</v>
      </c>
    </row>
    <row r="40" spans="1:15" ht="24" customHeight="1" x14ac:dyDescent="0.2">
      <c r="A40" s="15">
        <v>44529</v>
      </c>
      <c r="B40" s="16"/>
      <c r="C40" s="16"/>
      <c r="D40" s="16">
        <f>19.04</f>
        <v>19.04</v>
      </c>
      <c r="E40" s="16">
        <f>21.55+18.57+13.4+26.14+24.52+23.64+21.55+18.57</f>
        <v>167.94</v>
      </c>
      <c r="F40" s="16"/>
      <c r="G40" s="16"/>
      <c r="H40" s="16"/>
      <c r="I40" s="16"/>
      <c r="J40" s="16">
        <f>0.62+0.62</f>
        <v>1.24</v>
      </c>
      <c r="K40" s="16">
        <f>38</f>
        <v>38</v>
      </c>
      <c r="L40" s="17"/>
      <c r="M40" s="17"/>
      <c r="N40" s="17"/>
      <c r="O40" s="5">
        <f t="shared" si="1"/>
        <v>226.22</v>
      </c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>
        <f>38</f>
        <v>38</v>
      </c>
      <c r="L41" s="17"/>
      <c r="M41" s="17"/>
      <c r="N41" s="17"/>
      <c r="O41" s="5">
        <f t="shared" si="1"/>
        <v>38</v>
      </c>
    </row>
    <row r="42" spans="1:15" ht="24" customHeight="1" x14ac:dyDescent="0.2">
      <c r="A42" s="30" t="s">
        <v>2</v>
      </c>
      <c r="B42" s="41">
        <f t="shared" ref="B42:O42" si="2">SUM(B12:B41)</f>
        <v>405.09999999999997</v>
      </c>
      <c r="C42" s="22">
        <f t="shared" si="2"/>
        <v>292.74</v>
      </c>
      <c r="D42" s="22">
        <f t="shared" si="2"/>
        <v>67.710000000000008</v>
      </c>
      <c r="E42" s="22">
        <f t="shared" si="2"/>
        <v>217.92</v>
      </c>
      <c r="F42" s="22">
        <f t="shared" si="2"/>
        <v>82</v>
      </c>
      <c r="G42" s="22">
        <f t="shared" si="2"/>
        <v>0</v>
      </c>
      <c r="H42" s="22">
        <f t="shared" si="2"/>
        <v>61.5</v>
      </c>
      <c r="I42" s="22">
        <f t="shared" si="2"/>
        <v>5.91</v>
      </c>
      <c r="J42" s="22">
        <f t="shared" si="2"/>
        <v>6.82</v>
      </c>
      <c r="K42" s="22">
        <f t="shared" si="2"/>
        <v>342</v>
      </c>
      <c r="L42" s="22">
        <f t="shared" si="2"/>
        <v>0</v>
      </c>
      <c r="M42" s="22">
        <f t="shared" si="2"/>
        <v>0</v>
      </c>
      <c r="N42" s="23">
        <f t="shared" si="2"/>
        <v>0</v>
      </c>
      <c r="O42" s="5">
        <f t="shared" si="2"/>
        <v>1481.7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8"/>
      <c r="M43" s="58"/>
      <c r="N43" s="58"/>
      <c r="O43" s="58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scale="8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H28" sqref="H28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45261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44537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44549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44552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44556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44559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/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A7:B7"/>
    <mergeCell ref="L9:L11"/>
    <mergeCell ref="M9:M11"/>
    <mergeCell ref="N9:N11"/>
    <mergeCell ref="O9:O11"/>
    <mergeCell ref="G9:G11"/>
    <mergeCell ref="H9:H11"/>
    <mergeCell ref="I9:I11"/>
    <mergeCell ref="J9:J11"/>
    <mergeCell ref="K9:K11"/>
    <mergeCell ref="C9:C11"/>
    <mergeCell ref="L44:O44"/>
    <mergeCell ref="A9:A11"/>
    <mergeCell ref="D9:D11"/>
    <mergeCell ref="E9:E11"/>
    <mergeCell ref="F9:F11"/>
    <mergeCell ref="B9:B11"/>
    <mergeCell ref="A44:K44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37</v>
      </c>
    </row>
    <row r="7" spans="1:18" ht="12" x14ac:dyDescent="0.2">
      <c r="A7" s="53">
        <v>44927</v>
      </c>
      <c r="B7" s="53"/>
      <c r="D7" s="14"/>
      <c r="E7" s="14"/>
      <c r="F7" s="14"/>
      <c r="G7" s="14"/>
      <c r="H7" s="14"/>
    </row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4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4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8" t="s">
        <v>32</v>
      </c>
      <c r="M32" s="58"/>
      <c r="N32" s="58"/>
      <c r="O32" s="58"/>
      <c r="P32" s="58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37</v>
      </c>
    </row>
    <row r="7" spans="1:17" ht="12" x14ac:dyDescent="0.2">
      <c r="A7" s="53">
        <v>44958</v>
      </c>
      <c r="B7" s="53"/>
      <c r="D7" s="14"/>
      <c r="E7" s="14"/>
      <c r="F7" s="14"/>
      <c r="G7" s="14"/>
      <c r="H7" s="14"/>
    </row>
    <row r="9" spans="1:17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7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7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8" t="s">
        <v>33</v>
      </c>
      <c r="M25" s="58"/>
      <c r="N25" s="58"/>
      <c r="O25" s="58"/>
      <c r="P25" s="58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44986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8" t="s">
        <v>35</v>
      </c>
      <c r="N33" s="58"/>
      <c r="O33" s="58"/>
      <c r="P33" s="58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39</v>
      </c>
    </row>
    <row r="7" spans="1:16" ht="12" x14ac:dyDescent="0.2">
      <c r="A7" s="53">
        <v>45017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38</v>
      </c>
      <c r="C28" s="32"/>
      <c r="D28" s="32" t="s">
        <v>38</v>
      </c>
      <c r="E28" s="32"/>
      <c r="F28" s="32" t="s">
        <v>38</v>
      </c>
      <c r="G28" s="32"/>
      <c r="H28" s="32" t="s">
        <v>38</v>
      </c>
      <c r="I28" s="32" t="s">
        <v>38</v>
      </c>
      <c r="J28" s="32" t="s">
        <v>38</v>
      </c>
      <c r="K28" s="32" t="s">
        <v>38</v>
      </c>
      <c r="L28" s="32"/>
      <c r="M28" s="58" t="s">
        <v>34</v>
      </c>
      <c r="N28" s="58"/>
      <c r="O28" s="58"/>
      <c r="P28" s="58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45047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9" t="s">
        <v>36</v>
      </c>
      <c r="M32" s="59"/>
      <c r="N32" s="59"/>
      <c r="O32" s="59"/>
      <c r="P32" s="59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37</v>
      </c>
    </row>
    <row r="6" spans="1:18" ht="11.25" x14ac:dyDescent="0.2"/>
    <row r="7" spans="1:18" ht="12" x14ac:dyDescent="0.2">
      <c r="A7" s="53">
        <v>45078</v>
      </c>
      <c r="B7" s="53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42</v>
      </c>
      <c r="L9" s="55" t="s">
        <v>40</v>
      </c>
      <c r="M9" s="55" t="s">
        <v>25</v>
      </c>
      <c r="N9" s="55" t="s">
        <v>26</v>
      </c>
      <c r="O9" s="56" t="s">
        <v>27</v>
      </c>
      <c r="P9" s="56" t="s">
        <v>28</v>
      </c>
      <c r="Q9" s="56" t="s">
        <v>29</v>
      </c>
      <c r="R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6"/>
      <c r="Q10" s="56"/>
      <c r="R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7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9" t="s">
        <v>41</v>
      </c>
      <c r="O27" s="59"/>
      <c r="P27" s="59"/>
      <c r="Q27" s="59"/>
      <c r="R27" s="59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37</v>
      </c>
    </row>
    <row r="7" spans="1:15" ht="12" x14ac:dyDescent="0.2">
      <c r="A7" s="53">
        <v>45139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N9:N11"/>
    <mergeCell ref="O9:O11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37</v>
      </c>
    </row>
    <row r="7" spans="1:16" ht="12" x14ac:dyDescent="0.2">
      <c r="A7" s="53">
        <v>45200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4" t="s">
        <v>43</v>
      </c>
      <c r="L9" s="55" t="s">
        <v>25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61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62"/>
      <c r="L11" s="55"/>
      <c r="M11" s="56"/>
      <c r="N11" s="56"/>
      <c r="O11" s="56"/>
      <c r="P11" s="57"/>
    </row>
    <row r="12" spans="1:16" ht="23.25" customHeight="1" x14ac:dyDescent="0.2">
      <c r="A12" s="15">
        <v>44470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44471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44472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44473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44474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44475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44476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44477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44478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44479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44480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44481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44482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44483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44484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44485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44486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44487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44488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2" si="1">SUM(B30:L30)</f>
        <v>29.290000000000003</v>
      </c>
    </row>
    <row r="31" spans="1:16" ht="24" customHeight="1" x14ac:dyDescent="0.2">
      <c r="A31" s="15">
        <v>44489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44490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44491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44492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44493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44494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44495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44496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44497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44498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44499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/>
    </row>
    <row r="42" spans="1:16" ht="24" customHeight="1" x14ac:dyDescent="0.2">
      <c r="A42" s="15">
        <v>44500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1"/>
        <v>0</v>
      </c>
    </row>
    <row r="43" spans="1:16" ht="24" customHeight="1" x14ac:dyDescent="0.2">
      <c r="A43" s="30" t="s">
        <v>2</v>
      </c>
      <c r="B43" s="39">
        <f t="shared" ref="B43:P43" si="2">SUM(B12:B42)</f>
        <v>523.91999999999996</v>
      </c>
      <c r="C43" s="42">
        <f t="shared" si="2"/>
        <v>147.85999999999999</v>
      </c>
      <c r="D43" s="42">
        <f t="shared" si="2"/>
        <v>792.95999999999992</v>
      </c>
      <c r="E43" s="42">
        <f t="shared" si="2"/>
        <v>565.73000000000013</v>
      </c>
      <c r="F43" s="42">
        <f t="shared" si="2"/>
        <v>41</v>
      </c>
      <c r="G43" s="42">
        <f t="shared" si="2"/>
        <v>61.75</v>
      </c>
      <c r="H43" s="42">
        <f t="shared" si="2"/>
        <v>20.5</v>
      </c>
      <c r="I43" s="42">
        <f t="shared" si="2"/>
        <v>5.24</v>
      </c>
      <c r="J43" s="42">
        <f t="shared" si="2"/>
        <v>8.06</v>
      </c>
      <c r="K43" s="42"/>
      <c r="L43" s="42">
        <f t="shared" si="2"/>
        <v>304</v>
      </c>
      <c r="M43" s="22">
        <f t="shared" si="2"/>
        <v>0</v>
      </c>
      <c r="N43" s="22">
        <f t="shared" si="2"/>
        <v>0</v>
      </c>
      <c r="O43" s="23">
        <f t="shared" si="2"/>
        <v>0</v>
      </c>
      <c r="P43" s="36">
        <f t="shared" si="2"/>
        <v>2491.7700000000004</v>
      </c>
    </row>
    <row r="44" spans="1:16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8"/>
      <c r="P44" s="58"/>
    </row>
    <row r="45" spans="1:16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O9:O11"/>
    <mergeCell ref="P9:P11"/>
    <mergeCell ref="A44:L44"/>
    <mergeCell ref="M44:P44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2023-12-05T14:59:38Z</cp:lastPrinted>
  <dcterms:created xsi:type="dcterms:W3CDTF">2012-12-12T12:29:50Z</dcterms:created>
  <dcterms:modified xsi:type="dcterms:W3CDTF">2023-12-05T14:59:44Z</dcterms:modified>
  <dc:language>pt-BR</dc:language>
</cp:coreProperties>
</file>