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.DESKTOP-EOOMREN\Downloads\"/>
    </mc:Choice>
  </mc:AlternateContent>
  <bookViews>
    <workbookView xWindow="0" yWindow="0" windowWidth="20490" windowHeight="7050" tabRatio="500"/>
  </bookViews>
  <sheets>
    <sheet name="DEZEM 25%" sheetId="12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28" i="12" l="1"/>
  <c r="R25" i="12" l="1"/>
  <c r="R26" i="12"/>
  <c r="R27" i="12"/>
  <c r="R28" i="12"/>
  <c r="R29" i="12" s="1"/>
  <c r="B27" i="12"/>
  <c r="F27" i="12"/>
  <c r="M27" i="12"/>
  <c r="B24" i="12" l="1"/>
  <c r="K23" i="12" l="1"/>
  <c r="E23" i="12"/>
  <c r="G21" i="12" l="1"/>
  <c r="E21" i="12"/>
  <c r="D21" i="12"/>
  <c r="N21" i="12"/>
  <c r="D20" i="12" l="1"/>
  <c r="B20" i="12"/>
  <c r="E12" i="12" l="1"/>
  <c r="K12" i="12"/>
  <c r="N12" i="12"/>
  <c r="D12" i="12"/>
  <c r="R12" i="12" l="1"/>
  <c r="R17" i="12" l="1"/>
  <c r="R18" i="12"/>
  <c r="R19" i="12"/>
  <c r="R20" i="12"/>
  <c r="R21" i="12"/>
  <c r="R22" i="12"/>
  <c r="R23" i="12"/>
  <c r="R24" i="12"/>
  <c r="R16" i="12"/>
  <c r="B29" i="12"/>
  <c r="C29" i="12" l="1"/>
  <c r="R14" i="12"/>
  <c r="R15" i="12" l="1"/>
  <c r="D13" i="12" l="1"/>
  <c r="R13" i="12" s="1"/>
  <c r="Q29" i="12"/>
  <c r="P29" i="12"/>
  <c r="O29" i="12"/>
  <c r="M29" i="12"/>
  <c r="K29" i="12"/>
  <c r="J29" i="12"/>
  <c r="I29" i="12"/>
  <c r="H29" i="12"/>
  <c r="G29" i="12"/>
  <c r="F29" i="12"/>
  <c r="N29" i="12"/>
  <c r="L29" i="12"/>
  <c r="E29" i="12"/>
  <c r="D29" i="12" l="1"/>
</calcChain>
</file>

<file path=xl/sharedStrings.xml><?xml version="1.0" encoding="utf-8"?>
<sst xmlns="http://schemas.openxmlformats.org/spreadsheetml/2006/main" count="34" uniqueCount="34">
  <si>
    <t>Modelo para rateio dos recebimentos</t>
  </si>
  <si>
    <t>CRMV-AP</t>
  </si>
  <si>
    <t>Planilha Diária de Valores repassados ao CFMV 25%</t>
  </si>
  <si>
    <t>12.19.01</t>
  </si>
  <si>
    <t>12.19.02</t>
  </si>
  <si>
    <t>12.19.03</t>
  </si>
  <si>
    <t>12.19.04</t>
  </si>
  <si>
    <t>16.12.01</t>
  </si>
  <si>
    <t>16.11.02</t>
  </si>
  <si>
    <t>16.11.01</t>
  </si>
  <si>
    <t>16.19.02</t>
  </si>
  <si>
    <t>16.13.02</t>
  </si>
  <si>
    <t>19.10.08</t>
  </si>
  <si>
    <t>19.10.01</t>
  </si>
  <si>
    <t>19.10.09</t>
  </si>
  <si>
    <t>Anuidade PF 2022</t>
  </si>
  <si>
    <t>Anuidade PF anos anteriores</t>
  </si>
  <si>
    <t>Anuidade PJ 2022</t>
  </si>
  <si>
    <t>Anuidade PJ anos anteriores</t>
  </si>
  <si>
    <t>Taxa Expedição de Carteira</t>
  </si>
  <si>
    <t>Taxa Inscr. PJ</t>
  </si>
  <si>
    <t>Taxa Insc. PF</t>
  </si>
  <si>
    <t>Multa Eleitoral</t>
  </si>
  <si>
    <t>Taxa ART</t>
  </si>
  <si>
    <t>Cert. Regularidade</t>
  </si>
  <si>
    <t>Custo de Expediente</t>
  </si>
  <si>
    <t>Juros</t>
  </si>
  <si>
    <t>Multas</t>
  </si>
  <si>
    <t>Correção</t>
  </si>
  <si>
    <t>total</t>
  </si>
  <si>
    <t>TOTAIS</t>
  </si>
  <si>
    <t>Macapá-AP, 30 de dezembro de 2022.</t>
  </si>
  <si>
    <t>Anuidade PF 2023</t>
  </si>
  <si>
    <t>Anuidade PJ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</si>
</sst>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&quot;R$&quot;\ * #,##0.00_-;\-&quot;R$&quot;\ * #,##0.00_-;_-&quot;R$&quot;\ * &quot;-&quot;??_-;_-@_-"/>
    <numFmt numFmtId="165" formatCode="d/mmm"/>
    <numFmt numFmtId="166" formatCode="_-* #,##0.00_-;\-* #,##0.00_-;_-* \-??_-;_-@_-"/>
  </numFmts>
  <fonts count="5" x14ac:knownFonts="1">
    <font>
      <sz val="11"/>
      <color rgb="FF000000"/>
      <name val="Calibri"/>
      <family val="2"/>
      <charset val="1"/>
    </font>
    <font>
      <sz val="8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b/>
      <sz val="8"/>
      <color rgb="FF000000"/>
      <name val="Calibri"/>
      <family val="2"/>
      <charset val="1"/>
    </font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  <fill>
      <patternFill patternType="solid">
        <fgColor rgb="FFFFFFFF"/>
        <bgColor rgb="FFFFFFCC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66" fontId="4" fillId="0" borderId="0" applyBorder="0" applyProtection="0"/>
    <xf numFmtId="164" fontId="4" fillId="0" borderId="0" applyFont="0" applyFill="0" applyBorder="0" applyAlignment="0" applyProtection="0"/>
  </cellStyleXfs>
  <cellXfs count="29">
    <xf numFmtId="0" fontId="0" fillId="0" borderId="0" xfId="0"/>
    <xf numFmtId="0" fontId="1" fillId="0" borderId="0" xfId="0" applyFont="1" applyAlignment="1" applyProtection="1"/>
    <xf numFmtId="0" fontId="2" fillId="0" borderId="0" xfId="0" applyFont="1" applyAlignment="1" applyProtection="1"/>
    <xf numFmtId="0" fontId="1" fillId="0" borderId="5" xfId="0" applyFont="1" applyBorder="1" applyAlignment="1" applyProtection="1">
      <alignment horizontal="center"/>
    </xf>
    <xf numFmtId="0" fontId="1" fillId="2" borderId="3" xfId="0" applyFont="1" applyFill="1" applyBorder="1" applyAlignment="1" applyProtection="1">
      <alignment horizontal="center"/>
    </xf>
    <xf numFmtId="0" fontId="1" fillId="0" borderId="3" xfId="0" applyFont="1" applyBorder="1" applyAlignment="1" applyProtection="1"/>
    <xf numFmtId="165" fontId="1" fillId="3" borderId="5" xfId="0" applyNumberFormat="1" applyFont="1" applyFill="1" applyBorder="1" applyAlignment="1" applyProtection="1">
      <alignment horizontal="center" vertical="center" wrapText="1"/>
    </xf>
    <xf numFmtId="166" fontId="1" fillId="3" borderId="3" xfId="1" applyFont="1" applyFill="1" applyBorder="1" applyAlignment="1" applyProtection="1"/>
    <xf numFmtId="166" fontId="1" fillId="2" borderId="3" xfId="1" applyFont="1" applyFill="1" applyBorder="1" applyAlignment="1" applyProtection="1"/>
    <xf numFmtId="166" fontId="3" fillId="3" borderId="3" xfId="1" applyFont="1" applyFill="1" applyBorder="1" applyAlignment="1" applyProtection="1"/>
    <xf numFmtId="166" fontId="1" fillId="0" borderId="3" xfId="1" applyFont="1" applyBorder="1" applyAlignment="1" applyProtection="1"/>
    <xf numFmtId="165" fontId="1" fillId="0" borderId="3" xfId="0" applyNumberFormat="1" applyFont="1" applyBorder="1" applyAlignment="1" applyProtection="1">
      <alignment horizontal="center" vertical="center" wrapText="1"/>
    </xf>
    <xf numFmtId="165" fontId="1" fillId="0" borderId="0" xfId="0" applyNumberFormat="1" applyFont="1" applyBorder="1" applyAlignment="1" applyProtection="1">
      <alignment horizontal="center" vertical="center" wrapText="1"/>
    </xf>
    <xf numFmtId="166" fontId="1" fillId="0" borderId="0" xfId="1" applyFont="1" applyBorder="1" applyAlignment="1" applyProtection="1"/>
    <xf numFmtId="166" fontId="3" fillId="0" borderId="0" xfId="1" applyFont="1" applyBorder="1" applyAlignment="1" applyProtection="1"/>
    <xf numFmtId="166" fontId="1" fillId="3" borderId="4" xfId="1" applyFont="1" applyFill="1" applyBorder="1" applyAlignment="1" applyProtection="1"/>
    <xf numFmtId="166" fontId="1" fillId="3" borderId="8" xfId="1" applyFont="1" applyFill="1" applyBorder="1" applyAlignment="1" applyProtection="1"/>
    <xf numFmtId="166" fontId="1" fillId="3" borderId="7" xfId="1" applyFont="1" applyFill="1" applyBorder="1" applyAlignment="1" applyProtection="1"/>
    <xf numFmtId="166" fontId="3" fillId="0" borderId="3" xfId="1" applyFont="1" applyFill="1" applyBorder="1" applyAlignment="1" applyProtection="1"/>
    <xf numFmtId="164" fontId="1" fillId="3" borderId="5" xfId="2" applyFont="1" applyFill="1" applyBorder="1" applyAlignment="1" applyProtection="1">
      <alignment horizontal="center" wrapText="1"/>
    </xf>
    <xf numFmtId="0" fontId="1" fillId="2" borderId="3" xfId="0" applyFont="1" applyFill="1" applyBorder="1" applyAlignment="1" applyProtection="1">
      <alignment horizontal="center" vertical="center" wrapText="1"/>
    </xf>
    <xf numFmtId="0" fontId="3" fillId="0" borderId="3" xfId="0" applyFont="1" applyBorder="1" applyAlignment="1" applyProtection="1">
      <alignment horizontal="center" vertical="center" wrapText="1"/>
    </xf>
    <xf numFmtId="166" fontId="1" fillId="0" borderId="6" xfId="1" applyFont="1" applyBorder="1" applyAlignment="1" applyProtection="1">
      <alignment horizontal="right"/>
    </xf>
    <xf numFmtId="17" fontId="1" fillId="0" borderId="1" xfId="0" applyNumberFormat="1" applyFont="1" applyBorder="1" applyAlignment="1" applyProtection="1">
      <alignment horizontal="center" wrapText="1"/>
    </xf>
    <xf numFmtId="0" fontId="1" fillId="0" borderId="2" xfId="0" applyFont="1" applyBorder="1" applyAlignment="1" applyProtection="1">
      <alignment horizontal="center"/>
    </xf>
    <xf numFmtId="17" fontId="1" fillId="0" borderId="3" xfId="0" applyNumberFormat="1" applyFont="1" applyBorder="1" applyAlignment="1" applyProtection="1">
      <alignment horizontal="center" wrapText="1"/>
    </xf>
    <xf numFmtId="0" fontId="1" fillId="0" borderId="4" xfId="0" applyFont="1" applyBorder="1" applyAlignment="1" applyProtection="1">
      <alignment horizontal="center"/>
    </xf>
    <xf numFmtId="0" fontId="1" fillId="0" borderId="3" xfId="0" applyFont="1" applyBorder="1" applyAlignment="1" applyProtection="1">
      <alignment horizontal="center" vertical="center" wrapText="1"/>
    </xf>
    <xf numFmtId="165" fontId="1" fillId="0" borderId="6" xfId="0" applyNumberFormat="1" applyFont="1" applyBorder="1" applyAlignment="1" applyProtection="1">
      <alignment horizontal="left" vertical="center" wrapText="1"/>
    </xf>
  </cellXfs>
  <cellStyles count="3">
    <cellStyle name="Moeda" xfId="2" builtinId="4"/>
    <cellStyle name="Normal" xfId="0" builtinId="0"/>
    <cellStyle name="Vírgula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2D05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32"/>
  <sheetViews>
    <sheetView tabSelected="1" topLeftCell="A4" zoomScaleNormal="100" workbookViewId="0">
      <pane ySplit="8" topLeftCell="A30" activePane="bottomLeft" state="frozen"/>
      <selection activeCell="A4" sqref="A4"/>
      <selection pane="bottomLeft" activeCell="E29" sqref="E29"/>
    </sheetView>
  </sheetViews>
  <sheetFormatPr defaultColWidth="9.140625" defaultRowHeight="11.25" x14ac:dyDescent="0.2"/>
  <cols>
    <col min="1" max="3" width="8.7109375" style="1" customWidth="1"/>
    <col min="4" max="4" width="7.85546875" style="1" customWidth="1"/>
    <col min="5" max="5" width="8.42578125" style="1" customWidth="1"/>
    <col min="6" max="6" width="7.5703125" style="1" customWidth="1"/>
    <col min="7" max="7" width="8.85546875" style="1" customWidth="1"/>
    <col min="8" max="8" width="8.5703125" style="1" customWidth="1"/>
    <col min="9" max="9" width="6.42578125" style="1" customWidth="1"/>
    <col min="10" max="11" width="8" style="1" customWidth="1"/>
    <col min="12" max="12" width="8.7109375" style="1" customWidth="1"/>
    <col min="13" max="13" width="7.5703125" style="1" customWidth="1"/>
    <col min="14" max="14" width="8.42578125" style="1" customWidth="1"/>
    <col min="15" max="15" width="7.85546875" style="1" customWidth="1"/>
    <col min="16" max="16" width="7.7109375" style="1" customWidth="1"/>
    <col min="17" max="17" width="9.5703125" style="1" customWidth="1"/>
    <col min="18" max="18" width="8.7109375" style="1" customWidth="1"/>
    <col min="19" max="16384" width="9.140625" style="1"/>
  </cols>
  <sheetData>
    <row r="2" spans="1:18" x14ac:dyDescent="0.2">
      <c r="A2" s="1" t="s">
        <v>0</v>
      </c>
    </row>
    <row r="4" spans="1:18" ht="12.75" x14ac:dyDescent="0.2">
      <c r="A4" s="2" t="s">
        <v>1</v>
      </c>
      <c r="B4" s="2"/>
      <c r="C4" s="2"/>
    </row>
    <row r="5" spans="1:18" ht="15.75" customHeight="1" x14ac:dyDescent="0.2">
      <c r="A5" s="2" t="s">
        <v>2</v>
      </c>
      <c r="B5" s="2"/>
      <c r="C5" s="2"/>
      <c r="D5" s="2"/>
      <c r="E5" s="2"/>
      <c r="F5" s="2"/>
    </row>
    <row r="6" spans="1:18" x14ac:dyDescent="0.2">
      <c r="A6" s="23">
        <v>44896</v>
      </c>
      <c r="B6" s="23"/>
      <c r="C6" s="23"/>
      <c r="D6" s="23"/>
      <c r="N6" s="24"/>
      <c r="O6" s="24"/>
      <c r="P6" s="24"/>
      <c r="Q6" s="24"/>
    </row>
    <row r="7" spans="1:18" x14ac:dyDescent="0.2">
      <c r="A7" s="25"/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6"/>
      <c r="O7" s="26"/>
      <c r="P7" s="26"/>
      <c r="Q7" s="26"/>
    </row>
    <row r="8" spans="1:18" x14ac:dyDescent="0.2">
      <c r="D8" s="3" t="s">
        <v>3</v>
      </c>
      <c r="E8" s="3" t="s">
        <v>4</v>
      </c>
      <c r="F8" s="3" t="s">
        <v>5</v>
      </c>
      <c r="G8" s="3" t="s">
        <v>6</v>
      </c>
      <c r="H8" s="3" t="s">
        <v>7</v>
      </c>
      <c r="I8" s="3" t="s">
        <v>8</v>
      </c>
      <c r="J8" s="3" t="s">
        <v>9</v>
      </c>
      <c r="K8" s="3"/>
      <c r="L8" s="3" t="s">
        <v>10</v>
      </c>
      <c r="M8" s="3" t="s">
        <v>11</v>
      </c>
      <c r="N8" s="4"/>
      <c r="O8" s="4" t="s">
        <v>12</v>
      </c>
      <c r="P8" s="4" t="s">
        <v>13</v>
      </c>
      <c r="Q8" s="4" t="s">
        <v>14</v>
      </c>
      <c r="R8" s="5"/>
    </row>
    <row r="9" spans="1:18" ht="11.25" customHeight="1" x14ac:dyDescent="0.2">
      <c r="A9" s="27"/>
      <c r="B9" s="27" t="s">
        <v>32</v>
      </c>
      <c r="C9" s="27" t="s">
        <v>33</v>
      </c>
      <c r="D9" s="27" t="s">
        <v>15</v>
      </c>
      <c r="E9" s="27" t="s">
        <v>16</v>
      </c>
      <c r="F9" s="27" t="s">
        <v>17</v>
      </c>
      <c r="G9" s="27" t="s">
        <v>18</v>
      </c>
      <c r="H9" s="27" t="s">
        <v>19</v>
      </c>
      <c r="I9" s="27" t="s">
        <v>20</v>
      </c>
      <c r="J9" s="27" t="s">
        <v>21</v>
      </c>
      <c r="K9" s="27" t="s">
        <v>22</v>
      </c>
      <c r="L9" s="27" t="s">
        <v>23</v>
      </c>
      <c r="M9" s="27" t="s">
        <v>24</v>
      </c>
      <c r="N9" s="20" t="s">
        <v>25</v>
      </c>
      <c r="O9" s="20" t="s">
        <v>26</v>
      </c>
      <c r="P9" s="20" t="s">
        <v>27</v>
      </c>
      <c r="Q9" s="20" t="s">
        <v>28</v>
      </c>
      <c r="R9" s="21" t="s">
        <v>29</v>
      </c>
    </row>
    <row r="10" spans="1:18" ht="31.5" customHeight="1" x14ac:dyDescent="0.2">
      <c r="A10" s="27"/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0"/>
      <c r="O10" s="20"/>
      <c r="P10" s="20"/>
      <c r="Q10" s="20"/>
      <c r="R10" s="21"/>
    </row>
    <row r="11" spans="1:18" ht="13.5" customHeight="1" x14ac:dyDescent="0.2">
      <c r="A11" s="27"/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0"/>
      <c r="O11" s="20"/>
      <c r="P11" s="20"/>
      <c r="Q11" s="20"/>
      <c r="R11" s="21"/>
    </row>
    <row r="12" spans="1:18" ht="24" customHeight="1" x14ac:dyDescent="0.2">
      <c r="A12" s="6">
        <v>44896</v>
      </c>
      <c r="B12" s="19"/>
      <c r="C12" s="19"/>
      <c r="D12" s="7">
        <f>76.97+7.7+8.32+8.32+51.31+51.65+51.31+11.83+14.2+38.48+11.83+12.82</f>
        <v>344.74</v>
      </c>
      <c r="E12" s="7">
        <f>4.29+5.8+3.54+10.56+12.26+11.16+12.71+5.7+7.53+4.46+12.94+14.38+5.7+7.53+4.46+12.94+12.71+14.38+14.56+16.06+15.77+14.92+13.33+37.66+42.65+3.2+10.5+9.94+14.56+5.33+23.43+13.6+22.37+22.26+21.11+7.6+19.35+18+17.56+16.07+16.56+16.12+16.36+16.07+15.21+14.86+19.22+17.77+15.7</f>
        <v>690.75000000000023</v>
      </c>
      <c r="F12" s="7"/>
      <c r="G12" s="7"/>
      <c r="H12" s="7"/>
      <c r="I12" s="7"/>
      <c r="J12" s="7"/>
      <c r="K12" s="7">
        <f>2.07+2.61+2.61</f>
        <v>7.2899999999999991</v>
      </c>
      <c r="L12" s="7">
        <v>34</v>
      </c>
      <c r="M12" s="7"/>
      <c r="N12" s="8">
        <f>0.62*14</f>
        <v>8.68</v>
      </c>
      <c r="O12" s="8"/>
      <c r="P12" s="8"/>
      <c r="Q12" s="8"/>
      <c r="R12" s="9">
        <f t="shared" ref="R12" si="0">SUM(B12:N12)</f>
        <v>1085.4600000000003</v>
      </c>
    </row>
    <row r="13" spans="1:18" ht="24" customHeight="1" x14ac:dyDescent="0.2">
      <c r="A13" s="6">
        <v>44897</v>
      </c>
      <c r="B13" s="19"/>
      <c r="C13" s="19"/>
      <c r="D13" s="7">
        <f>39.03+39.03</f>
        <v>78.06</v>
      </c>
      <c r="E13" s="7"/>
      <c r="F13" s="7"/>
      <c r="G13" s="7"/>
      <c r="H13" s="7"/>
      <c r="I13" s="7"/>
      <c r="J13" s="7"/>
      <c r="K13" s="7"/>
      <c r="L13" s="7"/>
      <c r="M13" s="7"/>
      <c r="N13" s="8"/>
      <c r="O13" s="8"/>
      <c r="P13" s="8"/>
      <c r="Q13" s="8"/>
      <c r="R13" s="9">
        <f t="shared" ref="R13:R15" si="1">SUM(B13:N13)</f>
        <v>78.06</v>
      </c>
    </row>
    <row r="14" spans="1:18" ht="24" customHeight="1" x14ac:dyDescent="0.2">
      <c r="A14" s="6">
        <v>44901</v>
      </c>
      <c r="B14" s="19"/>
      <c r="C14" s="19"/>
      <c r="D14" s="10">
        <v>31.22</v>
      </c>
      <c r="E14" s="7"/>
      <c r="F14" s="10"/>
      <c r="G14" s="10"/>
      <c r="H14" s="10"/>
      <c r="I14" s="10"/>
      <c r="J14" s="10"/>
      <c r="K14" s="10"/>
      <c r="L14" s="10"/>
      <c r="M14" s="10"/>
      <c r="N14" s="8"/>
      <c r="O14" s="8"/>
      <c r="P14" s="8"/>
      <c r="Q14" s="8"/>
      <c r="R14" s="9">
        <f>SUM(B14:N14)</f>
        <v>31.22</v>
      </c>
    </row>
    <row r="15" spans="1:18" ht="24" customHeight="1" x14ac:dyDescent="0.2">
      <c r="A15" s="6">
        <v>44902</v>
      </c>
      <c r="B15" s="19"/>
      <c r="C15" s="19"/>
      <c r="D15" s="10"/>
      <c r="E15" s="7"/>
      <c r="F15" s="10">
        <v>36.299999999999997</v>
      </c>
      <c r="G15" s="10">
        <v>40.86</v>
      </c>
      <c r="H15" s="10"/>
      <c r="I15" s="10"/>
      <c r="J15" s="10"/>
      <c r="K15" s="10"/>
      <c r="L15" s="10"/>
      <c r="M15" s="10"/>
      <c r="N15" s="8">
        <v>0.62</v>
      </c>
      <c r="O15" s="8"/>
      <c r="P15" s="8"/>
      <c r="Q15" s="8"/>
      <c r="R15" s="9">
        <f t="shared" si="1"/>
        <v>77.78</v>
      </c>
    </row>
    <row r="16" spans="1:18" ht="24" customHeight="1" x14ac:dyDescent="0.2">
      <c r="A16" s="6">
        <v>44904</v>
      </c>
      <c r="B16" s="19">
        <v>124.95</v>
      </c>
      <c r="C16" s="19"/>
      <c r="D16" s="10"/>
      <c r="E16" s="7"/>
      <c r="F16" s="10"/>
      <c r="G16" s="10"/>
      <c r="H16" s="10"/>
      <c r="I16" s="10"/>
      <c r="J16" s="10"/>
      <c r="K16" s="10"/>
      <c r="L16" s="10"/>
      <c r="M16" s="10"/>
      <c r="N16" s="8"/>
      <c r="O16" s="8"/>
      <c r="P16" s="8"/>
      <c r="Q16" s="8"/>
      <c r="R16" s="18">
        <f>SUM(B16:N16)</f>
        <v>124.95</v>
      </c>
    </row>
    <row r="17" spans="1:18" ht="24" customHeight="1" x14ac:dyDescent="0.2">
      <c r="A17" s="6">
        <v>44908</v>
      </c>
      <c r="B17" s="19"/>
      <c r="C17" s="19"/>
      <c r="D17" s="10">
        <v>26.02</v>
      </c>
      <c r="E17" s="7"/>
      <c r="F17" s="10"/>
      <c r="G17" s="10"/>
      <c r="H17" s="10"/>
      <c r="I17" s="10"/>
      <c r="J17" s="10"/>
      <c r="K17" s="10"/>
      <c r="L17" s="10"/>
      <c r="M17" s="10"/>
      <c r="N17" s="8">
        <v>0.62</v>
      </c>
      <c r="O17" s="8"/>
      <c r="P17" s="8"/>
      <c r="Q17" s="8"/>
      <c r="R17" s="18">
        <f t="shared" ref="R17:R28" si="2">SUM(B17:N17)</f>
        <v>26.64</v>
      </c>
    </row>
    <row r="18" spans="1:18" ht="24" customHeight="1" x14ac:dyDescent="0.2">
      <c r="A18" s="6">
        <v>44909</v>
      </c>
      <c r="B18" s="19"/>
      <c r="C18" s="19"/>
      <c r="D18" s="10">
        <v>155.97999999999999</v>
      </c>
      <c r="E18" s="7"/>
      <c r="F18" s="10"/>
      <c r="G18" s="10"/>
      <c r="H18" s="10"/>
      <c r="I18" s="10"/>
      <c r="J18" s="10"/>
      <c r="K18" s="10"/>
      <c r="L18" s="10"/>
      <c r="M18" s="10"/>
      <c r="N18" s="8"/>
      <c r="O18" s="8"/>
      <c r="P18" s="8"/>
      <c r="Q18" s="8"/>
      <c r="R18" s="18">
        <f t="shared" si="2"/>
        <v>155.97999999999999</v>
      </c>
    </row>
    <row r="19" spans="1:18" ht="24" customHeight="1" x14ac:dyDescent="0.2">
      <c r="A19" s="6">
        <v>44910</v>
      </c>
      <c r="B19" s="19"/>
      <c r="C19" s="19"/>
      <c r="D19" s="10"/>
      <c r="E19" s="7"/>
      <c r="F19" s="10"/>
      <c r="G19" s="10"/>
      <c r="H19" s="10"/>
      <c r="I19" s="10"/>
      <c r="J19" s="10"/>
      <c r="K19" s="10"/>
      <c r="L19" s="10">
        <v>34</v>
      </c>
      <c r="M19" s="10">
        <v>21.25</v>
      </c>
      <c r="N19" s="8"/>
      <c r="O19" s="8"/>
      <c r="P19" s="8"/>
      <c r="Q19" s="8"/>
      <c r="R19" s="18">
        <f t="shared" si="2"/>
        <v>55.25</v>
      </c>
    </row>
    <row r="20" spans="1:18" ht="24" customHeight="1" x14ac:dyDescent="0.2">
      <c r="A20" s="6">
        <v>44911</v>
      </c>
      <c r="B20" s="19">
        <f>124.95+124.95+124.95</f>
        <v>374.85</v>
      </c>
      <c r="C20" s="19"/>
      <c r="D20" s="10">
        <f>156.12+155.98</f>
        <v>312.10000000000002</v>
      </c>
      <c r="E20" s="7"/>
      <c r="F20" s="10"/>
      <c r="G20" s="10"/>
      <c r="H20" s="10"/>
      <c r="I20" s="10"/>
      <c r="J20" s="10"/>
      <c r="K20" s="10"/>
      <c r="L20" s="10"/>
      <c r="M20" s="10"/>
      <c r="N20" s="8"/>
      <c r="O20" s="8"/>
      <c r="P20" s="8"/>
      <c r="Q20" s="8"/>
      <c r="R20" s="18">
        <f t="shared" si="2"/>
        <v>686.95</v>
      </c>
    </row>
    <row r="21" spans="1:18" ht="24" customHeight="1" x14ac:dyDescent="0.2">
      <c r="A21" s="6">
        <v>44914</v>
      </c>
      <c r="B21" s="19"/>
      <c r="C21" s="19"/>
      <c r="D21" s="10">
        <f>78.06+15.6</f>
        <v>93.66</v>
      </c>
      <c r="E21" s="7">
        <f>21.54+23.29</f>
        <v>44.83</v>
      </c>
      <c r="F21" s="10"/>
      <c r="G21" s="10">
        <f>106.31+106.31+106.31</f>
        <v>318.93</v>
      </c>
      <c r="H21" s="10"/>
      <c r="I21" s="10"/>
      <c r="J21" s="10"/>
      <c r="K21" s="10"/>
      <c r="L21" s="10"/>
      <c r="M21" s="10"/>
      <c r="N21" s="8">
        <f>0.62+0.62</f>
        <v>1.24</v>
      </c>
      <c r="O21" s="8"/>
      <c r="P21" s="8"/>
      <c r="Q21" s="8"/>
      <c r="R21" s="18">
        <f t="shared" si="2"/>
        <v>458.66</v>
      </c>
    </row>
    <row r="22" spans="1:18" ht="24" customHeight="1" x14ac:dyDescent="0.2">
      <c r="A22" s="6">
        <v>44915</v>
      </c>
      <c r="B22" s="19"/>
      <c r="C22" s="19"/>
      <c r="D22" s="10">
        <v>156.12</v>
      </c>
      <c r="E22" s="7"/>
      <c r="F22" s="10"/>
      <c r="G22" s="10"/>
      <c r="H22" s="10"/>
      <c r="I22" s="10"/>
      <c r="J22" s="10"/>
      <c r="K22" s="10"/>
      <c r="L22" s="10"/>
      <c r="M22" s="10"/>
      <c r="N22" s="8"/>
      <c r="O22" s="8"/>
      <c r="P22" s="8"/>
      <c r="Q22" s="8"/>
      <c r="R22" s="18">
        <f t="shared" si="2"/>
        <v>156.12</v>
      </c>
    </row>
    <row r="23" spans="1:18" ht="24" customHeight="1" x14ac:dyDescent="0.2">
      <c r="A23" s="6">
        <v>44917</v>
      </c>
      <c r="B23" s="19"/>
      <c r="C23" s="19"/>
      <c r="D23" s="10">
        <v>6.24</v>
      </c>
      <c r="E23" s="7">
        <f>46.56+51.12+40.57+42.47+36.72+13.52</f>
        <v>230.96</v>
      </c>
      <c r="F23" s="10"/>
      <c r="G23" s="10"/>
      <c r="H23" s="10"/>
      <c r="I23" s="10"/>
      <c r="J23" s="10"/>
      <c r="K23" s="10">
        <f>10.21+14.93</f>
        <v>25.14</v>
      </c>
      <c r="L23" s="10"/>
      <c r="M23" s="10"/>
      <c r="N23" s="8">
        <v>0.62</v>
      </c>
      <c r="O23" s="8"/>
      <c r="P23" s="8"/>
      <c r="Q23" s="8"/>
      <c r="R23" s="18">
        <f t="shared" si="2"/>
        <v>262.96000000000004</v>
      </c>
    </row>
    <row r="24" spans="1:18" ht="24" customHeight="1" x14ac:dyDescent="0.2">
      <c r="A24" s="6">
        <v>44921</v>
      </c>
      <c r="B24" s="19">
        <f>62.48+124.95+124.95</f>
        <v>312.38</v>
      </c>
      <c r="C24" s="19"/>
      <c r="D24" s="10"/>
      <c r="E24" s="7"/>
      <c r="F24" s="10"/>
      <c r="G24" s="10"/>
      <c r="H24" s="10"/>
      <c r="I24" s="10"/>
      <c r="J24" s="10"/>
      <c r="K24" s="10"/>
      <c r="L24" s="10"/>
      <c r="M24" s="10"/>
      <c r="N24" s="8"/>
      <c r="O24" s="8"/>
      <c r="P24" s="8"/>
      <c r="Q24" s="8"/>
      <c r="R24" s="18">
        <f t="shared" si="2"/>
        <v>312.38</v>
      </c>
    </row>
    <row r="25" spans="1:18" ht="24" customHeight="1" x14ac:dyDescent="0.2">
      <c r="A25" s="6">
        <v>44922</v>
      </c>
      <c r="B25" s="19"/>
      <c r="C25" s="19"/>
      <c r="D25" s="10">
        <v>31.2</v>
      </c>
      <c r="E25" s="7"/>
      <c r="F25" s="10"/>
      <c r="G25" s="10"/>
      <c r="H25" s="10"/>
      <c r="I25" s="10"/>
      <c r="J25" s="10"/>
      <c r="K25" s="10"/>
      <c r="L25" s="10"/>
      <c r="M25" s="10"/>
      <c r="N25" s="8">
        <v>0.62</v>
      </c>
      <c r="O25" s="8"/>
      <c r="P25" s="8"/>
      <c r="Q25" s="8"/>
      <c r="R25" s="18">
        <f t="shared" si="2"/>
        <v>31.82</v>
      </c>
    </row>
    <row r="26" spans="1:18" ht="24" customHeight="1" x14ac:dyDescent="0.2">
      <c r="A26" s="6">
        <v>44923</v>
      </c>
      <c r="B26" s="19"/>
      <c r="C26" s="19"/>
      <c r="D26" s="10"/>
      <c r="E26" s="7"/>
      <c r="F26" s="10"/>
      <c r="G26" s="10"/>
      <c r="H26" s="10">
        <v>18.5</v>
      </c>
      <c r="I26" s="10"/>
      <c r="J26" s="10">
        <v>18.5</v>
      </c>
      <c r="K26" s="10"/>
      <c r="L26" s="10">
        <v>34</v>
      </c>
      <c r="M26" s="10">
        <v>21.25</v>
      </c>
      <c r="N26" s="8"/>
      <c r="O26" s="8"/>
      <c r="P26" s="8"/>
      <c r="Q26" s="8"/>
      <c r="R26" s="18">
        <f t="shared" si="2"/>
        <v>92.25</v>
      </c>
    </row>
    <row r="27" spans="1:18" ht="24" customHeight="1" x14ac:dyDescent="0.2">
      <c r="A27" s="6">
        <v>44924</v>
      </c>
      <c r="B27" s="19">
        <f>124.95+124.95</f>
        <v>249.9</v>
      </c>
      <c r="C27" s="19"/>
      <c r="D27" s="10"/>
      <c r="E27" s="7"/>
      <c r="F27" s="10">
        <f>89.08+367</f>
        <v>456.08</v>
      </c>
      <c r="G27" s="10"/>
      <c r="H27" s="10"/>
      <c r="I27" s="10"/>
      <c r="J27" s="10"/>
      <c r="K27" s="10"/>
      <c r="L27" s="10"/>
      <c r="M27" s="10">
        <f>0.62</f>
        <v>0.62</v>
      </c>
      <c r="N27" s="8"/>
      <c r="O27" s="8"/>
      <c r="P27" s="8"/>
      <c r="Q27" s="8"/>
      <c r="R27" s="18">
        <f t="shared" si="2"/>
        <v>706.6</v>
      </c>
    </row>
    <row r="28" spans="1:18" ht="24" customHeight="1" x14ac:dyDescent="0.2">
      <c r="A28" s="6">
        <v>44925</v>
      </c>
      <c r="B28" s="19"/>
      <c r="C28" s="19"/>
      <c r="D28" s="10"/>
      <c r="E28" s="7">
        <f>16.16+15.87+15.02+14.66+13.42</f>
        <v>75.13</v>
      </c>
      <c r="F28" s="10"/>
      <c r="G28" s="10"/>
      <c r="H28" s="10"/>
      <c r="I28" s="10"/>
      <c r="J28" s="10"/>
      <c r="K28" s="10"/>
      <c r="L28" s="10"/>
      <c r="M28" s="10">
        <v>21.25</v>
      </c>
      <c r="N28" s="8">
        <v>0.62</v>
      </c>
      <c r="O28" s="8"/>
      <c r="P28" s="8"/>
      <c r="Q28" s="8"/>
      <c r="R28" s="18">
        <f t="shared" si="2"/>
        <v>97</v>
      </c>
    </row>
    <row r="29" spans="1:18" ht="24" customHeight="1" x14ac:dyDescent="0.2">
      <c r="A29" s="11" t="s">
        <v>30</v>
      </c>
      <c r="B29" s="17">
        <f t="shared" ref="B29:Q29" si="3">SUM(B12:B28)</f>
        <v>1062.0800000000002</v>
      </c>
      <c r="C29" s="17">
        <f t="shared" si="3"/>
        <v>0</v>
      </c>
      <c r="D29" s="17">
        <f t="shared" si="3"/>
        <v>1235.3400000000001</v>
      </c>
      <c r="E29" s="15">
        <f t="shared" si="3"/>
        <v>1041.6700000000003</v>
      </c>
      <c r="F29" s="15">
        <f t="shared" si="3"/>
        <v>492.38</v>
      </c>
      <c r="G29" s="15">
        <f t="shared" si="3"/>
        <v>359.79</v>
      </c>
      <c r="H29" s="15">
        <f t="shared" si="3"/>
        <v>18.5</v>
      </c>
      <c r="I29" s="15">
        <f t="shared" si="3"/>
        <v>0</v>
      </c>
      <c r="J29" s="15">
        <f t="shared" si="3"/>
        <v>18.5</v>
      </c>
      <c r="K29" s="15">
        <f t="shared" si="3"/>
        <v>32.43</v>
      </c>
      <c r="L29" s="15">
        <f t="shared" si="3"/>
        <v>102</v>
      </c>
      <c r="M29" s="15">
        <f t="shared" si="3"/>
        <v>64.37</v>
      </c>
      <c r="N29" s="15">
        <f t="shared" si="3"/>
        <v>13.019999999999996</v>
      </c>
      <c r="O29" s="15">
        <f t="shared" si="3"/>
        <v>0</v>
      </c>
      <c r="P29" s="15">
        <f t="shared" si="3"/>
        <v>0</v>
      </c>
      <c r="Q29" s="16">
        <f t="shared" si="3"/>
        <v>0</v>
      </c>
      <c r="R29" s="9">
        <f>SUM(R12:R28)</f>
        <v>4440.0800000000008</v>
      </c>
    </row>
    <row r="30" spans="1:18" ht="12.75" customHeight="1" x14ac:dyDescent="0.2">
      <c r="A30" s="28"/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2" t="s">
        <v>31</v>
      </c>
      <c r="O30" s="22"/>
      <c r="P30" s="22"/>
      <c r="Q30" s="22"/>
      <c r="R30" s="22"/>
    </row>
    <row r="31" spans="1:18" ht="24" customHeight="1" x14ac:dyDescent="0.2">
      <c r="A31" s="12"/>
      <c r="B31" s="12"/>
      <c r="C31" s="12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4"/>
    </row>
    <row r="32" spans="1:18" ht="24" customHeight="1" x14ac:dyDescent="0.2">
      <c r="A32" s="12"/>
      <c r="B32" s="12"/>
      <c r="C32" s="12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4"/>
    </row>
  </sheetData>
  <mergeCells count="24">
    <mergeCell ref="A6:D6"/>
    <mergeCell ref="N6:Q6"/>
    <mergeCell ref="A7:M7"/>
    <mergeCell ref="N7:Q7"/>
    <mergeCell ref="A9:A11"/>
    <mergeCell ref="D9:D11"/>
    <mergeCell ref="E9:E11"/>
    <mergeCell ref="F9:F11"/>
    <mergeCell ref="G9:G11"/>
    <mergeCell ref="H9:H11"/>
    <mergeCell ref="I9:I11"/>
    <mergeCell ref="J9:J11"/>
    <mergeCell ref="K9:K11"/>
    <mergeCell ref="L9:L11"/>
    <mergeCell ref="M9:M11"/>
    <mergeCell ref="N9:N11"/>
    <mergeCell ref="O9:O11"/>
    <mergeCell ref="P9:P11"/>
    <mergeCell ref="Q9:Q11"/>
    <mergeCell ref="R9:R11"/>
    <mergeCell ref="A30:M30"/>
    <mergeCell ref="N30:R30"/>
    <mergeCell ref="B9:B11"/>
    <mergeCell ref="C9:C11"/>
  </mergeCells>
  <pageMargins left="0.51181102362204722" right="0.51181102362204722" top="0.39370078740157483" bottom="0.39370078740157483" header="0.51181102362204722" footer="0.51181102362204722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169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DEZEM 25%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jane</dc:creator>
  <dc:description/>
  <cp:lastModifiedBy>USER</cp:lastModifiedBy>
  <cp:revision>27</cp:revision>
  <cp:lastPrinted>2023-01-02T18:22:24Z</cp:lastPrinted>
  <dcterms:created xsi:type="dcterms:W3CDTF">2012-12-12T12:29:50Z</dcterms:created>
  <dcterms:modified xsi:type="dcterms:W3CDTF">2023-05-05T12:38:12Z</dcterms:modified>
  <dc:language>pt-BR</dc:language>
</cp:coreProperties>
</file>